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>
    <definedName name="_xlnm.Print_Titles" localSheetId="1">'вересень'!$3:$6</definedName>
  </definedNames>
  <calcPr fullCalcOnLoad="1"/>
</workbook>
</file>

<file path=xl/sharedStrings.xml><?xml version="1.0" encoding="utf-8"?>
<sst xmlns="http://schemas.openxmlformats.org/spreadsheetml/2006/main" count="1728" uniqueCount="259">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</sst>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7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95" t="s">
        <v>257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86"/>
      <c r="Y1" s="86"/>
    </row>
    <row r="2" spans="2:25" s="1" customFormat="1" ht="15.75" customHeight="1">
      <c r="B2" s="396"/>
      <c r="C2" s="396"/>
      <c r="D2" s="396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5" t="s">
        <v>244</v>
      </c>
      <c r="U3" s="406" t="s">
        <v>252</v>
      </c>
      <c r="V3" s="406"/>
      <c r="W3" s="406"/>
      <c r="X3" s="406"/>
      <c r="Y3" s="406"/>
    </row>
    <row r="4" spans="1:25" ht="22.5" customHeight="1">
      <c r="A4" s="397"/>
      <c r="B4" s="399"/>
      <c r="C4" s="400"/>
      <c r="D4" s="401"/>
      <c r="E4" s="407" t="s">
        <v>249</v>
      </c>
      <c r="F4" s="389" t="s">
        <v>33</v>
      </c>
      <c r="G4" s="377" t="s">
        <v>250</v>
      </c>
      <c r="H4" s="391" t="s">
        <v>251</v>
      </c>
      <c r="I4" s="377" t="s">
        <v>138</v>
      </c>
      <c r="J4" s="39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1"/>
      <c r="U4" s="393" t="s">
        <v>258</v>
      </c>
      <c r="V4" s="377" t="s">
        <v>49</v>
      </c>
      <c r="W4" s="379" t="s">
        <v>48</v>
      </c>
      <c r="X4" s="91" t="s">
        <v>64</v>
      </c>
      <c r="Y4" s="91"/>
    </row>
    <row r="5" spans="1:25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247</v>
      </c>
      <c r="L5" s="381"/>
      <c r="M5" s="382"/>
      <c r="N5" s="383" t="s">
        <v>248</v>
      </c>
      <c r="O5" s="384"/>
      <c r="P5" s="385"/>
      <c r="Q5" s="386" t="s">
        <v>253</v>
      </c>
      <c r="R5" s="386"/>
      <c r="S5" s="386"/>
      <c r="T5" s="392"/>
      <c r="U5" s="394"/>
      <c r="V5" s="378"/>
      <c r="W5" s="379"/>
      <c r="X5" s="387" t="s">
        <v>215</v>
      </c>
      <c r="Y5" s="38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1030712.1699999999</v>
      </c>
      <c r="G8" s="151">
        <f>F8-E8</f>
        <v>-33832.43000000017</v>
      </c>
      <c r="H8" s="152">
        <f>F8/E8*100</f>
        <v>96.82188703037899</v>
      </c>
      <c r="I8" s="153">
        <f aca="true" t="shared" si="0" ref="I8:I40">F8-D8</f>
        <v>-267738.93000000017</v>
      </c>
      <c r="J8" s="153">
        <f aca="true" t="shared" si="1" ref="J8:J39">F8/D8*100</f>
        <v>79.38012991016757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233093.41999999993</v>
      </c>
      <c r="S8" s="205">
        <f aca="true" t="shared" si="5" ref="S8:S20">F8/Q8</f>
        <v>1.292236635610685</v>
      </c>
      <c r="T8" s="151">
        <f>T9+T15+T18+T19+T23+T17</f>
        <v>117913</v>
      </c>
      <c r="U8" s="151">
        <f>U9+U15+U18+U19+U23+U17</f>
        <v>92480.3299999999</v>
      </c>
      <c r="V8" s="151">
        <f>U8-T8</f>
        <v>-25432.6700000001</v>
      </c>
      <c r="W8" s="151">
        <f aca="true" t="shared" si="6" ref="W8:W16">U8/T8*100</f>
        <v>78.4309872533138</v>
      </c>
      <c r="X8" s="15">
        <f>X9+X15+X18+X19+X23</f>
        <v>102514</v>
      </c>
      <c r="Y8" s="15">
        <f>U8-X8</f>
        <v>-10033.6700000001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597867.19</v>
      </c>
      <c r="G9" s="150">
        <f>F9-E9</f>
        <v>-15772.810000000056</v>
      </c>
      <c r="H9" s="157">
        <f>F9/E9*100</f>
        <v>97.42963137996217</v>
      </c>
      <c r="I9" s="158">
        <f t="shared" si="0"/>
        <v>-168777.81000000006</v>
      </c>
      <c r="J9" s="158">
        <f t="shared" si="1"/>
        <v>77.98488087706825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166584.39999999997</v>
      </c>
      <c r="S9" s="206">
        <f t="shared" si="5"/>
        <v>1.3862532979811226</v>
      </c>
      <c r="T9" s="157">
        <f>E9-вересень!E9</f>
        <v>66500</v>
      </c>
      <c r="U9" s="160">
        <f>F9-вересень!F9</f>
        <v>45935.6399999999</v>
      </c>
      <c r="V9" s="161">
        <f>U9-T9</f>
        <v>-20564.360000000102</v>
      </c>
      <c r="W9" s="158">
        <f t="shared" si="6"/>
        <v>69.07615037593969</v>
      </c>
      <c r="X9" s="100">
        <v>71000</v>
      </c>
      <c r="Y9" s="100">
        <f>U9-X9</f>
        <v>-25064.360000000102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548316.37</v>
      </c>
      <c r="G10" s="103">
        <f aca="true" t="shared" si="7" ref="G10:G35">F10-E10</f>
        <v>-11233.630000000005</v>
      </c>
      <c r="H10" s="105">
        <f aca="true" t="shared" si="8" ref="H10:H15">F10/E10*100</f>
        <v>97.99238137789294</v>
      </c>
      <c r="I10" s="104">
        <f t="shared" si="0"/>
        <v>-153000.63</v>
      </c>
      <c r="J10" s="104">
        <f t="shared" si="1"/>
        <v>78.18381274088607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168868.02000000002</v>
      </c>
      <c r="S10" s="207">
        <f t="shared" si="5"/>
        <v>1.4450355891651658</v>
      </c>
      <c r="T10" s="105">
        <f>E10-вересень!E10</f>
        <v>61244</v>
      </c>
      <c r="U10" s="144">
        <f>F10-вересень!F10</f>
        <v>42251.609999999986</v>
      </c>
      <c r="V10" s="106">
        <f aca="true" t="shared" si="9" ref="V10:V40">U10-T10</f>
        <v>-18992.390000000014</v>
      </c>
      <c r="W10" s="104">
        <f t="shared" si="6"/>
        <v>68.98897851218076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31670.32</v>
      </c>
      <c r="G11" s="103">
        <f t="shared" si="7"/>
        <v>-6429.68</v>
      </c>
      <c r="H11" s="105">
        <f t="shared" si="8"/>
        <v>83.12419947506562</v>
      </c>
      <c r="I11" s="104">
        <f t="shared" si="0"/>
        <v>-14835.68</v>
      </c>
      <c r="J11" s="104">
        <f t="shared" si="1"/>
        <v>68.09942803079171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-1093.7799999999988</v>
      </c>
      <c r="S11" s="207">
        <f t="shared" si="5"/>
        <v>0.9666165101437244</v>
      </c>
      <c r="T11" s="105">
        <f>E11-вересень!E11</f>
        <v>3900</v>
      </c>
      <c r="U11" s="144">
        <f>F11-вересень!F11</f>
        <v>1935.9199999999983</v>
      </c>
      <c r="V11" s="106">
        <f t="shared" si="9"/>
        <v>-1964.0800000000017</v>
      </c>
      <c r="W11" s="104">
        <f t="shared" si="6"/>
        <v>49.638974358974316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8115.24</v>
      </c>
      <c r="G12" s="103">
        <f t="shared" si="7"/>
        <v>1335.2399999999998</v>
      </c>
      <c r="H12" s="105">
        <f t="shared" si="8"/>
        <v>119.6938053097345</v>
      </c>
      <c r="I12" s="104">
        <f t="shared" si="0"/>
        <v>-164.76000000000022</v>
      </c>
      <c r="J12" s="104">
        <f t="shared" si="1"/>
        <v>98.01014492753623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138.67000000000007</v>
      </c>
      <c r="S12" s="207">
        <f t="shared" si="5"/>
        <v>1.0173846653386105</v>
      </c>
      <c r="T12" s="105">
        <f>E12-вересень!E12</f>
        <v>600</v>
      </c>
      <c r="U12" s="144">
        <f>F12-вересень!F12</f>
        <v>576.5999999999995</v>
      </c>
      <c r="V12" s="106">
        <f t="shared" si="9"/>
        <v>-23.400000000000546</v>
      </c>
      <c r="W12" s="104">
        <f t="shared" si="6"/>
        <v>96.09999999999991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8621.71</v>
      </c>
      <c r="G13" s="103">
        <f t="shared" si="7"/>
        <v>371.7099999999991</v>
      </c>
      <c r="H13" s="105">
        <f t="shared" si="8"/>
        <v>104.50557575757576</v>
      </c>
      <c r="I13" s="104">
        <f t="shared" si="0"/>
        <v>-768.2900000000009</v>
      </c>
      <c r="J13" s="104">
        <f t="shared" si="1"/>
        <v>91.81799787007454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271.91999999999825</v>
      </c>
      <c r="S13" s="207">
        <f t="shared" si="5"/>
        <v>1.0325660884884529</v>
      </c>
      <c r="T13" s="105">
        <f>E13-вересень!E13</f>
        <v>660</v>
      </c>
      <c r="U13" s="144">
        <f>F13-вересень!F13</f>
        <v>1064.409999999999</v>
      </c>
      <c r="V13" s="106">
        <f t="shared" si="9"/>
        <v>404.40999999999894</v>
      </c>
      <c r="W13" s="104">
        <f t="shared" si="6"/>
        <v>161.27424242424226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1143.54</v>
      </c>
      <c r="G14" s="103">
        <f t="shared" si="7"/>
        <v>183.53999999999996</v>
      </c>
      <c r="H14" s="105">
        <f t="shared" si="8"/>
        <v>119.11875</v>
      </c>
      <c r="I14" s="104">
        <f t="shared" si="0"/>
        <v>-8.460000000000036</v>
      </c>
      <c r="J14" s="104">
        <f t="shared" si="1"/>
        <v>99.265625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-1600.4499999999998</v>
      </c>
      <c r="S14" s="207">
        <f t="shared" si="5"/>
        <v>0.41674350125182674</v>
      </c>
      <c r="T14" s="105">
        <f>E14-вересень!E14</f>
        <v>96</v>
      </c>
      <c r="U14" s="144">
        <f>F14-вересень!F14</f>
        <v>107.08999999999992</v>
      </c>
      <c r="V14" s="106">
        <f t="shared" si="9"/>
        <v>11.089999999999918</v>
      </c>
      <c r="W14" s="104">
        <f t="shared" si="6"/>
        <v>111.55208333333324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93955.11</v>
      </c>
      <c r="G19" s="150">
        <f t="shared" si="7"/>
        <v>-12844.89</v>
      </c>
      <c r="H19" s="157">
        <f aca="true" t="shared" si="11" ref="H19:H39">F19/E19*100</f>
        <v>87.97294943820225</v>
      </c>
      <c r="I19" s="158">
        <f t="shared" si="0"/>
        <v>-36044.89</v>
      </c>
      <c r="J19" s="158">
        <f t="shared" si="1"/>
        <v>72.27316153846154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10324.680000000008</v>
      </c>
      <c r="S19" s="208">
        <f t="shared" si="5"/>
        <v>1.1234560195373862</v>
      </c>
      <c r="T19" s="157">
        <f>E19-вересень!E19</f>
        <v>12000</v>
      </c>
      <c r="U19" s="160">
        <f>F19-вересень!F19</f>
        <v>23823.660000000003</v>
      </c>
      <c r="V19" s="161">
        <f t="shared" si="9"/>
        <v>11823.660000000003</v>
      </c>
      <c r="W19" s="158">
        <f t="shared" si="10"/>
        <v>198.53050000000002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47923.22</v>
      </c>
      <c r="G20" s="253">
        <f t="shared" si="7"/>
        <v>-15376.779999999999</v>
      </c>
      <c r="H20" s="195">
        <f t="shared" si="11"/>
        <v>75.70808846761453</v>
      </c>
      <c r="I20" s="254">
        <f t="shared" si="0"/>
        <v>-28576.78</v>
      </c>
      <c r="J20" s="254">
        <f t="shared" si="1"/>
        <v>62.64473202614379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-35707.20999999999</v>
      </c>
      <c r="S20" s="256">
        <f t="shared" si="5"/>
        <v>0.5730356761288924</v>
      </c>
      <c r="T20" s="195">
        <f>E20-вересень!E20</f>
        <v>7050</v>
      </c>
      <c r="U20" s="179">
        <f>F20-вересень!F20</f>
        <v>844.1399999999994</v>
      </c>
      <c r="V20" s="166">
        <f t="shared" si="9"/>
        <v>-6205.860000000001</v>
      </c>
      <c r="W20" s="254">
        <f t="shared" si="10"/>
        <v>11.973617021276588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9282.61</v>
      </c>
      <c r="G21" s="253">
        <f t="shared" si="7"/>
        <v>582.6100000000006</v>
      </c>
      <c r="H21" s="195">
        <f t="shared" si="11"/>
        <v>106.69666666666669</v>
      </c>
      <c r="I21" s="254">
        <f t="shared" si="0"/>
        <v>-1417.3899999999994</v>
      </c>
      <c r="J21" s="254">
        <f t="shared" si="1"/>
        <v>86.75336448598131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9282.61</v>
      </c>
      <c r="S21" s="256"/>
      <c r="T21" s="195">
        <f>E21-вересень!E21</f>
        <v>950</v>
      </c>
      <c r="U21" s="179">
        <f>F21-вересень!F21</f>
        <v>4340.290000000001</v>
      </c>
      <c r="V21" s="166">
        <f t="shared" si="9"/>
        <v>3390.290000000001</v>
      </c>
      <c r="W21" s="254">
        <f t="shared" si="10"/>
        <v>456.87263157894745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36749.29</v>
      </c>
      <c r="G22" s="253">
        <f t="shared" si="7"/>
        <v>1949.2900000000009</v>
      </c>
      <c r="H22" s="195">
        <f t="shared" si="11"/>
        <v>105.60140804597702</v>
      </c>
      <c r="I22" s="254">
        <f t="shared" si="0"/>
        <v>-6050.709999999999</v>
      </c>
      <c r="J22" s="254">
        <f t="shared" si="1"/>
        <v>85.86282710280373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36749.29</v>
      </c>
      <c r="S22" s="256"/>
      <c r="T22" s="195">
        <f>E22-вересень!E22</f>
        <v>4000</v>
      </c>
      <c r="U22" s="179">
        <f>F22-вересень!F22</f>
        <v>18639.24</v>
      </c>
      <c r="V22" s="166">
        <f t="shared" si="9"/>
        <v>14639.240000000002</v>
      </c>
      <c r="W22" s="254">
        <f t="shared" si="10"/>
        <v>465.981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338361.63</v>
      </c>
      <c r="G23" s="150">
        <f t="shared" si="7"/>
        <v>-5201.969999999972</v>
      </c>
      <c r="H23" s="157">
        <f t="shared" si="11"/>
        <v>98.48587859715057</v>
      </c>
      <c r="I23" s="158">
        <f t="shared" si="0"/>
        <v>-62768.46999999997</v>
      </c>
      <c r="J23" s="158">
        <f t="shared" si="1"/>
        <v>84.35209175277548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56148.890000000014</v>
      </c>
      <c r="S23" s="209">
        <f aca="true" t="shared" si="14" ref="S23:S31">F23/Q23</f>
        <v>1.1989594445665352</v>
      </c>
      <c r="T23" s="157">
        <f>E23-вересень!E23</f>
        <v>39413</v>
      </c>
      <c r="U23" s="160">
        <f>F23-вересень!F23</f>
        <v>22717.54999999999</v>
      </c>
      <c r="V23" s="161">
        <f t="shared" si="9"/>
        <v>-16695.45000000001</v>
      </c>
      <c r="W23" s="158">
        <f t="shared" si="10"/>
        <v>57.639738157460705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162990.79</v>
      </c>
      <c r="G24" s="150">
        <f t="shared" si="7"/>
        <v>-11425.309999999998</v>
      </c>
      <c r="H24" s="157">
        <f t="shared" si="11"/>
        <v>93.44939486664362</v>
      </c>
      <c r="I24" s="158">
        <f t="shared" si="0"/>
        <v>-43630.20999999999</v>
      </c>
      <c r="J24" s="158">
        <f t="shared" si="1"/>
        <v>78.88394209688269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9334.48000000001</v>
      </c>
      <c r="S24" s="209">
        <f t="shared" si="14"/>
        <v>1.0607490834577507</v>
      </c>
      <c r="T24" s="157">
        <f>E24-вересень!E24</f>
        <v>20257.20000000001</v>
      </c>
      <c r="U24" s="160">
        <f>F24-вересень!F24</f>
        <v>6464.010000000009</v>
      </c>
      <c r="V24" s="161">
        <f t="shared" si="9"/>
        <v>-13793.190000000002</v>
      </c>
      <c r="W24" s="158">
        <f t="shared" si="10"/>
        <v>31.909691368994757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20622.97</v>
      </c>
      <c r="G25" s="253">
        <f t="shared" si="7"/>
        <v>-1236.1299999999974</v>
      </c>
      <c r="H25" s="195">
        <f t="shared" si="11"/>
        <v>94.34500962985668</v>
      </c>
      <c r="I25" s="254">
        <f t="shared" si="0"/>
        <v>-2186.029999999999</v>
      </c>
      <c r="J25" s="254">
        <f t="shared" si="1"/>
        <v>90.41593230742251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401.58000000000175</v>
      </c>
      <c r="S25" s="215">
        <f t="shared" si="14"/>
        <v>1.0198591689295347</v>
      </c>
      <c r="T25" s="195">
        <f>E25-вересень!E25</f>
        <v>4600</v>
      </c>
      <c r="U25" s="179">
        <f>F25-вересень!F25</f>
        <v>1984.0699999999997</v>
      </c>
      <c r="V25" s="166">
        <f t="shared" si="9"/>
        <v>-2615.9300000000003</v>
      </c>
      <c r="W25" s="254">
        <f t="shared" si="10"/>
        <v>43.13195652173912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1163.94</v>
      </c>
      <c r="G26" s="223">
        <f t="shared" si="7"/>
        <v>-548.3599999999999</v>
      </c>
      <c r="H26" s="237">
        <f t="shared" si="11"/>
        <v>67.97523798399814</v>
      </c>
      <c r="I26" s="299">
        <f t="shared" si="0"/>
        <v>-658.3599999999999</v>
      </c>
      <c r="J26" s="299">
        <f t="shared" si="1"/>
        <v>63.87202985238435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-368.4000000000001</v>
      </c>
      <c r="S26" s="228">
        <f t="shared" si="14"/>
        <v>1.463081680368052</v>
      </c>
      <c r="T26" s="237">
        <f>E26-вересень!E26</f>
        <v>342.29999999999995</v>
      </c>
      <c r="U26" s="237">
        <f>F26-вересень!F26</f>
        <v>117.00999999999999</v>
      </c>
      <c r="V26" s="299">
        <f t="shared" si="9"/>
        <v>-225.28999999999996</v>
      </c>
      <c r="W26" s="299">
        <f t="shared" si="10"/>
        <v>34.18346479696173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19459.03</v>
      </c>
      <c r="G27" s="223">
        <f t="shared" si="7"/>
        <v>-687.7700000000004</v>
      </c>
      <c r="H27" s="237">
        <f t="shared" si="11"/>
        <v>96.58620723886672</v>
      </c>
      <c r="I27" s="299">
        <f t="shared" si="0"/>
        <v>-1527.670000000002</v>
      </c>
      <c r="J27" s="299">
        <f t="shared" si="1"/>
        <v>92.72077077387107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-33.18000000000029</v>
      </c>
      <c r="S27" s="228">
        <f t="shared" si="14"/>
        <v>1.0017080333679094</v>
      </c>
      <c r="T27" s="237">
        <f>E27-вересень!E27</f>
        <v>4257.699999999999</v>
      </c>
      <c r="U27" s="237">
        <f>F27-вересень!F27</f>
        <v>1867.0599999999977</v>
      </c>
      <c r="V27" s="299">
        <f t="shared" si="9"/>
        <v>-2390.6400000000012</v>
      </c>
      <c r="W27" s="299">
        <f t="shared" si="10"/>
        <v>43.851375155600394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163.22</v>
      </c>
      <c r="G28" s="253">
        <f t="shared" si="7"/>
        <v>-476.78</v>
      </c>
      <c r="H28" s="195">
        <f t="shared" si="11"/>
        <v>25.503124999999997</v>
      </c>
      <c r="I28" s="254">
        <f t="shared" si="0"/>
        <v>-656.78</v>
      </c>
      <c r="J28" s="254">
        <f t="shared" si="1"/>
        <v>19.90487804878049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-647.0699999999999</v>
      </c>
      <c r="S28" s="212">
        <f t="shared" si="14"/>
        <v>0.20143405447432403</v>
      </c>
      <c r="T28" s="195">
        <f>E28-вересень!E28</f>
        <v>173.2</v>
      </c>
      <c r="U28" s="179">
        <f>F28-вересень!F28</f>
        <v>76.58</v>
      </c>
      <c r="V28" s="166">
        <f t="shared" si="9"/>
        <v>-96.61999999999999</v>
      </c>
      <c r="W28" s="254">
        <f t="shared" si="10"/>
        <v>44.21478060046189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142204.6</v>
      </c>
      <c r="G29" s="150">
        <f t="shared" si="7"/>
        <v>-9712.399999999994</v>
      </c>
      <c r="H29" s="195">
        <f t="shared" si="11"/>
        <v>93.60677211898603</v>
      </c>
      <c r="I29" s="254">
        <f t="shared" si="0"/>
        <v>-40787.399999999994</v>
      </c>
      <c r="J29" s="254">
        <f t="shared" si="1"/>
        <v>77.71082888869459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9579.959999999992</v>
      </c>
      <c r="S29" s="211">
        <f t="shared" si="14"/>
        <v>1.0722336362232538</v>
      </c>
      <c r="T29" s="195">
        <f>E29-вересень!E29</f>
        <v>15484</v>
      </c>
      <c r="U29" s="179">
        <f>F29-вересень!F29</f>
        <v>4403.360000000015</v>
      </c>
      <c r="V29" s="166">
        <f t="shared" si="9"/>
        <v>-11080.639999999985</v>
      </c>
      <c r="W29" s="254">
        <f t="shared" si="10"/>
        <v>28.438129682252743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46309.21</v>
      </c>
      <c r="G30" s="223">
        <f t="shared" si="7"/>
        <v>-1623.7900000000009</v>
      </c>
      <c r="H30" s="237">
        <f t="shared" si="11"/>
        <v>96.61237560761896</v>
      </c>
      <c r="I30" s="299">
        <f t="shared" si="0"/>
        <v>-11223.79</v>
      </c>
      <c r="J30" s="299">
        <f t="shared" si="1"/>
        <v>80.49156136478194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4302.93</v>
      </c>
      <c r="S30" s="228">
        <f t="shared" si="14"/>
        <v>1.1024353977548118</v>
      </c>
      <c r="T30" s="237">
        <f>E30-вересень!E30</f>
        <v>4800</v>
      </c>
      <c r="U30" s="237">
        <f>F30-вересень!F30</f>
        <v>1200.2200000000012</v>
      </c>
      <c r="V30" s="299">
        <f t="shared" si="9"/>
        <v>-3599.779999999999</v>
      </c>
      <c r="W30" s="299">
        <f t="shared" si="10"/>
        <v>25.004583333333358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95895.39</v>
      </c>
      <c r="G31" s="223">
        <f t="shared" si="7"/>
        <v>-8088.610000000001</v>
      </c>
      <c r="H31" s="237">
        <f t="shared" si="11"/>
        <v>92.22129366056316</v>
      </c>
      <c r="I31" s="299">
        <f t="shared" si="0"/>
        <v>-29563.61</v>
      </c>
      <c r="J31" s="299">
        <f t="shared" si="1"/>
        <v>76.43564032871296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5277.029999999999</v>
      </c>
      <c r="S31" s="228">
        <f t="shared" si="14"/>
        <v>1.058233563264663</v>
      </c>
      <c r="T31" s="237">
        <f>E31-вересень!E31</f>
        <v>10684</v>
      </c>
      <c r="U31" s="237">
        <f>F31-вересень!F31</f>
        <v>3203.149999999994</v>
      </c>
      <c r="V31" s="299">
        <f t="shared" si="9"/>
        <v>-7480.850000000006</v>
      </c>
      <c r="W31" s="299">
        <f t="shared" si="10"/>
        <v>29.980812429801517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124.91</v>
      </c>
      <c r="G33" s="150">
        <f t="shared" si="7"/>
        <v>32.41</v>
      </c>
      <c r="H33" s="157">
        <f t="shared" si="11"/>
        <v>135.03783783783783</v>
      </c>
      <c r="I33" s="158">
        <f t="shared" si="0"/>
        <v>9.909999999999997</v>
      </c>
      <c r="J33" s="158">
        <f t="shared" si="1"/>
        <v>108.61739130434782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28.72999999999999</v>
      </c>
      <c r="S33" s="210">
        <f aca="true" t="shared" si="16" ref="S33:S39">F33/Q33</f>
        <v>1.298710750675816</v>
      </c>
      <c r="T33" s="157">
        <f>E33-вересень!E33</f>
        <v>13.5</v>
      </c>
      <c r="U33" s="160">
        <f>F33-вересень!F33</f>
        <v>8.849999999999994</v>
      </c>
      <c r="V33" s="161">
        <f t="shared" si="9"/>
        <v>-4.650000000000006</v>
      </c>
      <c r="W33" s="158">
        <f t="shared" si="10"/>
        <v>65.55555555555551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175289.19</v>
      </c>
      <c r="G35" s="150">
        <f t="shared" si="7"/>
        <v>6234.190000000002</v>
      </c>
      <c r="H35" s="157">
        <f t="shared" si="11"/>
        <v>103.68766969329508</v>
      </c>
      <c r="I35" s="158">
        <f t="shared" si="0"/>
        <v>-19104.910000000003</v>
      </c>
      <c r="J35" s="158">
        <f t="shared" si="1"/>
        <v>90.17207312361846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46656.020000000004</v>
      </c>
      <c r="S35" s="226">
        <f t="shared" si="16"/>
        <v>1.3627059801138386</v>
      </c>
      <c r="T35" s="157">
        <f>E35-вересень!E35</f>
        <v>19142.29999999999</v>
      </c>
      <c r="U35" s="160">
        <f>F35-вересень!F35</f>
        <v>16245.029999999999</v>
      </c>
      <c r="V35" s="161">
        <f t="shared" si="9"/>
        <v>-2897.2699999999895</v>
      </c>
      <c r="W35" s="158">
        <f t="shared" si="10"/>
        <v>84.86456695381437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33289.98</v>
      </c>
      <c r="G37" s="103">
        <f>F37-E37</f>
        <v>-1350.0199999999968</v>
      </c>
      <c r="H37" s="105">
        <f t="shared" si="11"/>
        <v>96.10271362586606</v>
      </c>
      <c r="I37" s="104">
        <f t="shared" si="0"/>
        <v>-7710.019999999997</v>
      </c>
      <c r="J37" s="104">
        <f t="shared" si="1"/>
        <v>81.19507317073172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1713.9400000000023</v>
      </c>
      <c r="S37" s="216">
        <f t="shared" si="16"/>
        <v>1.054279764023608</v>
      </c>
      <c r="T37" s="105">
        <f>E37-вересень!E37</f>
        <v>4120</v>
      </c>
      <c r="U37" s="144">
        <f>F37-вересень!F37</f>
        <v>2252.0000000000036</v>
      </c>
      <c r="V37" s="106">
        <f t="shared" si="9"/>
        <v>-1867.9999999999964</v>
      </c>
      <c r="W37" s="104">
        <f>U37/T37*100</f>
        <v>54.66019417475737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141965.04</v>
      </c>
      <c r="G38" s="103">
        <f>F38-E38</f>
        <v>7605.040000000008</v>
      </c>
      <c r="H38" s="105">
        <f t="shared" si="11"/>
        <v>105.66019648704972</v>
      </c>
      <c r="I38" s="104">
        <f t="shared" si="0"/>
        <v>-11374.059999999998</v>
      </c>
      <c r="J38" s="104">
        <f t="shared" si="1"/>
        <v>92.58241374835251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44961.22</v>
      </c>
      <c r="S38" s="216">
        <f t="shared" si="16"/>
        <v>1.4634994786803242</v>
      </c>
      <c r="T38" s="105">
        <f>E38-вересень!E38</f>
        <v>15000</v>
      </c>
      <c r="U38" s="144">
        <f>F38-вересень!F38</f>
        <v>13992.850000000006</v>
      </c>
      <c r="V38" s="106">
        <f t="shared" si="9"/>
        <v>-1007.1499999999942</v>
      </c>
      <c r="W38" s="104">
        <f>U38/T38*100</f>
        <v>93.2856666666667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34.15</v>
      </c>
      <c r="G39" s="103">
        <f>F39-E39</f>
        <v>-20.85</v>
      </c>
      <c r="H39" s="105">
        <f t="shared" si="11"/>
        <v>62.090909090909086</v>
      </c>
      <c r="I39" s="104">
        <f t="shared" si="0"/>
        <v>-20.85</v>
      </c>
      <c r="J39" s="104">
        <f t="shared" si="1"/>
        <v>62.090909090909086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-18.93</v>
      </c>
      <c r="S39" s="216">
        <f t="shared" si="16"/>
        <v>0.6433685003767897</v>
      </c>
      <c r="T39" s="105">
        <f>E39-вересень!E39</f>
        <v>22.299999999999997</v>
      </c>
      <c r="U39" s="144">
        <f>F39-вересень!F39</f>
        <v>0.1700000000000017</v>
      </c>
      <c r="V39" s="106">
        <f t="shared" si="9"/>
        <v>-22.129999999999995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55482.22</v>
      </c>
      <c r="G41" s="151">
        <f>G42+G43+G44+G45+G46+G48+G50+G51+G52+G53+G54+G59+G60+G64+G47+G49</f>
        <v>5268.12</v>
      </c>
      <c r="H41" s="151">
        <f>F41/E41*100</f>
        <v>110.49131618409969</v>
      </c>
      <c r="I41" s="153">
        <f>F41-D41</f>
        <v>-3542.779999999999</v>
      </c>
      <c r="J41" s="153">
        <f>F41/D41*100</f>
        <v>93.99783142736129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464.48999999999796</v>
      </c>
      <c r="S41" s="205">
        <f>F41/Q41</f>
        <v>1.008442551155782</v>
      </c>
      <c r="T41" s="151">
        <f>T42+T43+T44+T45+T46+T48+T50+T51+T52+T53+T54+T59+T60+T64+T47+T49</f>
        <v>4665.8</v>
      </c>
      <c r="U41" s="151">
        <f>U42+U43+U44+U45+U46+U48+U50+U51+U52+U53+U54+U59+U60+U64+U47+U49</f>
        <v>4015.0100000000016</v>
      </c>
      <c r="V41" s="151">
        <f>V42+V43+V44+V45+V46+V48+V50+V51+V52+V53+V54+V59+V60+V64</f>
        <v>-643.9899999999986</v>
      </c>
      <c r="W41" s="151">
        <f>U41/T41*100</f>
        <v>86.05190964036181</v>
      </c>
      <c r="X41" s="15">
        <f>X42+X43+X44+X45+X46+X47+X48+X50+X51+X52+X53+X54+X59+X60+X64</f>
        <v>5598.5</v>
      </c>
      <c r="Y41" s="15">
        <f>U41-X41</f>
        <v>-1583.4899999999984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1664.58</v>
      </c>
      <c r="G42" s="150">
        <f aca="true" t="shared" si="17" ref="G42:G66">F42-E42</f>
        <v>1184.58</v>
      </c>
      <c r="H42" s="164">
        <f>F42/E42*100</f>
        <v>346.78749999999997</v>
      </c>
      <c r="I42" s="165">
        <f>F42-D42</f>
        <v>1084.58</v>
      </c>
      <c r="J42" s="165">
        <f>F42/D42*100</f>
        <v>286.99655172413793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1179.75</v>
      </c>
      <c r="S42" s="218">
        <f>F42/Q42</f>
        <v>3.433327145597426</v>
      </c>
      <c r="T42" s="157">
        <f>E42-вересень!E42</f>
        <v>0</v>
      </c>
      <c r="U42" s="160">
        <f>F42-вересень!F42</f>
        <v>19.34999999999991</v>
      </c>
      <c r="V42" s="161">
        <f aca="true" t="shared" si="18" ref="V42:V66">U42-T42</f>
        <v>19.34999999999991</v>
      </c>
      <c r="W42" s="165" t="e">
        <f>U42/T42</f>
        <v>#DIV/0!</v>
      </c>
      <c r="X42" s="37">
        <v>0</v>
      </c>
      <c r="Y42" s="37">
        <f>U42-X42</f>
        <v>19.34999999999991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634.6</v>
      </c>
      <c r="G46" s="150">
        <f t="shared" si="17"/>
        <v>418.6</v>
      </c>
      <c r="H46" s="164">
        <f t="shared" si="19"/>
        <v>293.7962962962963</v>
      </c>
      <c r="I46" s="165">
        <f t="shared" si="20"/>
        <v>374.6</v>
      </c>
      <c r="J46" s="165">
        <f t="shared" si="25"/>
        <v>244.0769230769231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426.92</v>
      </c>
      <c r="S46" s="218">
        <f t="shared" si="23"/>
        <v>3.055662557781202</v>
      </c>
      <c r="T46" s="157">
        <f>E46-вересень!E46</f>
        <v>22</v>
      </c>
      <c r="U46" s="160">
        <f>F46-вересень!F46</f>
        <v>14.279999999999973</v>
      </c>
      <c r="V46" s="161">
        <f t="shared" si="18"/>
        <v>-7.720000000000027</v>
      </c>
      <c r="W46" s="165">
        <f t="shared" si="24"/>
        <v>0.6490909090909078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975.73</v>
      </c>
      <c r="G48" s="150">
        <f t="shared" si="17"/>
        <v>275.73</v>
      </c>
      <c r="H48" s="164">
        <f t="shared" si="19"/>
        <v>139.39</v>
      </c>
      <c r="I48" s="165">
        <f t="shared" si="20"/>
        <v>245.73000000000002</v>
      </c>
      <c r="J48" s="165">
        <f t="shared" si="25"/>
        <v>133.66164383561645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444.71000000000004</v>
      </c>
      <c r="S48" s="218">
        <f t="shared" si="23"/>
        <v>1.8374637490113368</v>
      </c>
      <c r="T48" s="157">
        <f>E48-вересень!E48</f>
        <v>60</v>
      </c>
      <c r="U48" s="160">
        <f>F48-вересень!F48</f>
        <v>68.74000000000001</v>
      </c>
      <c r="V48" s="161">
        <f t="shared" si="18"/>
        <v>8.740000000000009</v>
      </c>
      <c r="W48" s="165">
        <f t="shared" si="24"/>
        <v>1.1456666666666668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15927.85</v>
      </c>
      <c r="G50" s="150">
        <f t="shared" si="17"/>
        <v>6287.85</v>
      </c>
      <c r="H50" s="164">
        <f t="shared" si="19"/>
        <v>165.22665975103735</v>
      </c>
      <c r="I50" s="165">
        <f t="shared" si="20"/>
        <v>4927.85</v>
      </c>
      <c r="J50" s="165">
        <f t="shared" si="25"/>
        <v>144.79863636363638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7051.610000000001</v>
      </c>
      <c r="S50" s="218">
        <f t="shared" si="23"/>
        <v>1.7944366082936019</v>
      </c>
      <c r="T50" s="157">
        <f>E50-вересень!E50</f>
        <v>700</v>
      </c>
      <c r="U50" s="160">
        <f>F50-вересень!F50</f>
        <v>1162.6100000000006</v>
      </c>
      <c r="V50" s="161">
        <f t="shared" si="18"/>
        <v>462.6100000000006</v>
      </c>
      <c r="W50" s="165">
        <f t="shared" si="24"/>
        <v>1.6608714285714294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509.3</v>
      </c>
      <c r="G51" s="150">
        <f t="shared" si="17"/>
        <v>249.3</v>
      </c>
      <c r="H51" s="164">
        <f t="shared" si="19"/>
        <v>195.8846153846154</v>
      </c>
      <c r="I51" s="165">
        <f t="shared" si="20"/>
        <v>199.3</v>
      </c>
      <c r="J51" s="165">
        <f t="shared" si="25"/>
        <v>164.29032258064515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262.77</v>
      </c>
      <c r="S51" s="218">
        <f t="shared" si="23"/>
        <v>2.0658743357806353</v>
      </c>
      <c r="T51" s="157">
        <f>E51-вересень!E51</f>
        <v>25</v>
      </c>
      <c r="U51" s="160">
        <f>F51-вересень!F51</f>
        <v>71.25999999999999</v>
      </c>
      <c r="V51" s="161">
        <f t="shared" si="18"/>
        <v>46.25999999999999</v>
      </c>
      <c r="W51" s="165">
        <f t="shared" si="24"/>
        <v>2.8503999999999996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683.03</v>
      </c>
      <c r="G54" s="150">
        <f t="shared" si="17"/>
        <v>-301.97</v>
      </c>
      <c r="H54" s="164">
        <f t="shared" si="19"/>
        <v>69.34314720812182</v>
      </c>
      <c r="I54" s="165">
        <f t="shared" si="20"/>
        <v>-516.97</v>
      </c>
      <c r="J54" s="165">
        <f t="shared" si="25"/>
        <v>56.91916666666666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-4327.5</v>
      </c>
      <c r="S54" s="218">
        <f t="shared" si="23"/>
        <v>0.13631891237054763</v>
      </c>
      <c r="T54" s="157">
        <f>E54-вересень!E54</f>
        <v>95</v>
      </c>
      <c r="U54" s="160">
        <f>F54-вересень!F54</f>
        <v>56.059999999999945</v>
      </c>
      <c r="V54" s="161">
        <f t="shared" si="18"/>
        <v>-38.940000000000055</v>
      </c>
      <c r="W54" s="165">
        <f t="shared" si="24"/>
        <v>0.5901052631578941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574.48</v>
      </c>
      <c r="G55" s="103">
        <f t="shared" si="17"/>
        <v>-245.51999999999998</v>
      </c>
      <c r="H55" s="105">
        <f>F55/E55*100</f>
        <v>70.05853658536586</v>
      </c>
      <c r="I55" s="104">
        <f t="shared" si="20"/>
        <v>-423.52</v>
      </c>
      <c r="J55" s="104">
        <f t="shared" si="25"/>
        <v>57.563126252505015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-127.81999999999994</v>
      </c>
      <c r="S55" s="218">
        <f t="shared" si="23"/>
        <v>0.8179980065499075</v>
      </c>
      <c r="T55" s="105">
        <f>E55-вересень!E55</f>
        <v>80</v>
      </c>
      <c r="U55" s="144">
        <f>F55-вересень!F55</f>
        <v>46.460000000000036</v>
      </c>
      <c r="V55" s="106">
        <f t="shared" si="18"/>
        <v>-33.539999999999964</v>
      </c>
      <c r="W55" s="104">
        <f t="shared" si="24"/>
        <v>0.5807500000000004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 t="e">
        <f>F56/E56*100</f>
        <v>#DIV/0!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108.39</v>
      </c>
      <c r="G58" s="103">
        <f t="shared" si="17"/>
        <v>-56.61</v>
      </c>
      <c r="H58" s="105">
        <f>F58/E58*100</f>
        <v>65.69090909090909</v>
      </c>
      <c r="I58" s="104">
        <f t="shared" si="20"/>
        <v>-91.61</v>
      </c>
      <c r="J58" s="104">
        <f t="shared" si="25"/>
        <v>54.19500000000001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-4199.53</v>
      </c>
      <c r="S58" s="218">
        <f t="shared" si="23"/>
        <v>0.0251606343664692</v>
      </c>
      <c r="T58" s="105">
        <f>E58-вересень!E58</f>
        <v>15</v>
      </c>
      <c r="U58" s="144">
        <f>F58-вересень!F58</f>
        <v>9.590000000000003</v>
      </c>
      <c r="V58" s="106">
        <f t="shared" si="18"/>
        <v>-5.409999999999997</v>
      </c>
      <c r="W58" s="104">
        <f t="shared" si="24"/>
        <v>0.6393333333333335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6759.36</v>
      </c>
      <c r="G60" s="150">
        <f t="shared" si="17"/>
        <v>9.359999999999673</v>
      </c>
      <c r="H60" s="164">
        <f aca="true" t="shared" si="26" ref="H60:H65">F60/E60*100</f>
        <v>100.13866666666667</v>
      </c>
      <c r="I60" s="165">
        <f t="shared" si="20"/>
        <v>-590.6400000000003</v>
      </c>
      <c r="J60" s="165">
        <f t="shared" si="25"/>
        <v>91.96408163265306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1220.8999999999996</v>
      </c>
      <c r="S60" s="218">
        <f t="shared" si="23"/>
        <v>1.2204403390112053</v>
      </c>
      <c r="T60" s="157">
        <f>E60-вересень!E60</f>
        <v>350</v>
      </c>
      <c r="U60" s="160">
        <f>F60-вересень!F60</f>
        <v>-2.2000000000007276</v>
      </c>
      <c r="V60" s="161">
        <f t="shared" si="18"/>
        <v>-352.2000000000007</v>
      </c>
      <c r="W60" s="165">
        <f t="shared" si="24"/>
        <v>-0.006285714285716364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1760.34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623.47</v>
      </c>
      <c r="S62" s="305">
        <f t="shared" si="23"/>
        <v>1.5484092288476257</v>
      </c>
      <c r="T62" s="157"/>
      <c r="U62" s="179">
        <f>F62-вересень!F62</f>
        <v>192.47000000000003</v>
      </c>
      <c r="V62" s="166">
        <f t="shared" si="18"/>
        <v>192.47000000000003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1086223.5799999998</v>
      </c>
      <c r="G67" s="151">
        <f>F67-E67</f>
        <v>-28547.720000000438</v>
      </c>
      <c r="H67" s="152">
        <f>F67/E67*100</f>
        <v>97.43914110454759</v>
      </c>
      <c r="I67" s="153">
        <f>F67-D67</f>
        <v>-271267.52000000025</v>
      </c>
      <c r="J67" s="153">
        <f>F67/D67*100</f>
        <v>80.01699458655749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233572.55999999982</v>
      </c>
      <c r="S67" s="219">
        <f>F67/Q67</f>
        <v>1.273936879826872</v>
      </c>
      <c r="T67" s="151">
        <f>T8+T41+T65+T66</f>
        <v>122580.1</v>
      </c>
      <c r="U67" s="151">
        <f>U8+U41+U65+U66</f>
        <v>96495.4799999999</v>
      </c>
      <c r="V67" s="194">
        <f>U67-T67</f>
        <v>-26084.62000000011</v>
      </c>
      <c r="W67" s="153">
        <f>U67/T67*100</f>
        <v>78.72034694049024</v>
      </c>
      <c r="X67" s="27">
        <f>X8+X41+X65+X66</f>
        <v>108115.7</v>
      </c>
      <c r="Y67" s="280">
        <f>U67-X67</f>
        <v>-11620.220000000103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938.02</v>
      </c>
      <c r="G76" s="162">
        <f t="shared" si="29"/>
        <v>-57711.090000000004</v>
      </c>
      <c r="H76" s="164">
        <f>F76/E76*100</f>
        <v>1.5993763588228362</v>
      </c>
      <c r="I76" s="167">
        <f>F76-D76</f>
        <v>-99873.01793999999</v>
      </c>
      <c r="J76" s="167">
        <f>F76/D76*100</f>
        <v>0.9304735068378962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-1114.1799999999998</v>
      </c>
      <c r="S76" s="209">
        <f t="shared" si="28"/>
        <v>0.45708020660754317</v>
      </c>
      <c r="T76" s="157">
        <f>E76-вересень!E76</f>
        <v>19149.11</v>
      </c>
      <c r="U76" s="160">
        <f>F76-вересень!F76</f>
        <v>934.21</v>
      </c>
      <c r="V76" s="167">
        <f t="shared" si="32"/>
        <v>-18214.9</v>
      </c>
      <c r="W76" s="167">
        <f>U76/T76*100</f>
        <v>4.8786079353035205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9"/>
        <v>-23801.54</v>
      </c>
      <c r="H77" s="164">
        <f>F77/E77*100</f>
        <v>20.74079254079254</v>
      </c>
      <c r="I77" s="167">
        <f aca="true" t="shared" si="33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-1013.04</v>
      </c>
      <c r="S77" s="209">
        <f t="shared" si="28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2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13066.85</v>
      </c>
      <c r="G78" s="162">
        <f t="shared" si="29"/>
        <v>-18533.15</v>
      </c>
      <c r="H78" s="164">
        <f>F78/E78*100</f>
        <v>41.350791139240506</v>
      </c>
      <c r="I78" s="167">
        <f t="shared" si="33"/>
        <v>-65933.15</v>
      </c>
      <c r="J78" s="167">
        <f>F78/D78*100</f>
        <v>16.540316455696203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820.1000000000004</v>
      </c>
      <c r="S78" s="209">
        <f t="shared" si="28"/>
        <v>1.066964704921714</v>
      </c>
      <c r="T78" s="157">
        <f>E78-вересень!E78</f>
        <v>3850</v>
      </c>
      <c r="U78" s="160">
        <f>F78-вересень!F78</f>
        <v>1493.4500000000007</v>
      </c>
      <c r="V78" s="167">
        <f t="shared" si="32"/>
        <v>-2356.5499999999993</v>
      </c>
      <c r="W78" s="167">
        <f>U78/T78*100</f>
        <v>38.79090909090911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20245.33</v>
      </c>
      <c r="G80" s="185">
        <f t="shared" si="29"/>
        <v>-100043.78</v>
      </c>
      <c r="H80" s="186">
        <f>F80/E80*100</f>
        <v>16.830559308319764</v>
      </c>
      <c r="I80" s="187">
        <f t="shared" si="33"/>
        <v>-213577.70794</v>
      </c>
      <c r="J80" s="187">
        <f>F80/D80*100</f>
        <v>8.658398324802812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-1306.119999999999</v>
      </c>
      <c r="S80" s="209">
        <f t="shared" si="28"/>
        <v>0.9393952611077213</v>
      </c>
      <c r="T80" s="185">
        <f>T76+T77+T78+T79</f>
        <v>26600.11</v>
      </c>
      <c r="U80" s="189">
        <f>U76+U77+U78+U79</f>
        <v>2429.6600000000008</v>
      </c>
      <c r="V80" s="187">
        <f t="shared" si="32"/>
        <v>-24170.45</v>
      </c>
      <c r="W80" s="187">
        <f>U80/T80*100</f>
        <v>9.13402237810295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6784.82</v>
      </c>
      <c r="G83" s="162">
        <f t="shared" si="29"/>
        <v>384.8199999999997</v>
      </c>
      <c r="H83" s="164">
        <f>F83/E83*100</f>
        <v>106.01281249999998</v>
      </c>
      <c r="I83" s="167">
        <f t="shared" si="33"/>
        <v>-1575.1800000000003</v>
      </c>
      <c r="J83" s="167">
        <f>F83/D83*100</f>
        <v>81.15813397129186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-51.25</v>
      </c>
      <c r="S83" s="209">
        <f t="shared" si="28"/>
        <v>0.9925030024560896</v>
      </c>
      <c r="T83" s="157">
        <f>E83-вересень!E83</f>
        <v>6.300000000000182</v>
      </c>
      <c r="U83" s="160">
        <f>F83-вересень!F83</f>
        <v>209.38999999999942</v>
      </c>
      <c r="V83" s="167">
        <f t="shared" si="32"/>
        <v>203.08999999999924</v>
      </c>
      <c r="W83" s="167">
        <f>U83/T83*100</f>
        <v>3323.6507936506882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6823.04</v>
      </c>
      <c r="G85" s="185">
        <f t="shared" si="29"/>
        <v>404.03999999999996</v>
      </c>
      <c r="H85" s="186">
        <f>F85/E85*100</f>
        <v>106.29443838604145</v>
      </c>
      <c r="I85" s="187">
        <f t="shared" si="33"/>
        <v>-1576.96</v>
      </c>
      <c r="J85" s="187">
        <f>F85/D85*100</f>
        <v>81.22666666666667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-50.3100000000004</v>
      </c>
      <c r="S85" s="209">
        <f t="shared" si="28"/>
        <v>0.9926804251202106</v>
      </c>
      <c r="T85" s="185">
        <f>T81+T84+T82+T83</f>
        <v>6.300000000000182</v>
      </c>
      <c r="U85" s="189">
        <f>U81+U84+U82+U83</f>
        <v>209.38999999999942</v>
      </c>
      <c r="V85" s="187">
        <f t="shared" si="32"/>
        <v>203.08999999999924</v>
      </c>
      <c r="W85" s="187">
        <f>U85/T85*100</f>
        <v>3323.6507936506882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9"/>
        <v>-9.789999999999996</v>
      </c>
      <c r="H86" s="164">
        <f>F86/E86*100</f>
        <v>72.26628895184137</v>
      </c>
      <c r="I86" s="167">
        <f t="shared" si="33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-1.9599999999999973</v>
      </c>
      <c r="S86" s="209">
        <f t="shared" si="28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2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27126.82</v>
      </c>
      <c r="G88" s="309">
        <f>F88-E88</f>
        <v>-99616.59</v>
      </c>
      <c r="H88" s="310">
        <f>F88/E88*100</f>
        <v>21.402943158938204</v>
      </c>
      <c r="I88" s="301">
        <f>F88-D88</f>
        <v>-215134.21794</v>
      </c>
      <c r="J88" s="301">
        <f>F88/D88*100</f>
        <v>11.197351514162342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-1315.2700000000004</v>
      </c>
      <c r="S88" s="302">
        <f t="shared" si="28"/>
        <v>0.9537562113051467</v>
      </c>
      <c r="T88" s="308">
        <f>T74+T75+T80+T85+T86</f>
        <v>26608.01</v>
      </c>
      <c r="U88" s="308">
        <f>U74+U75+U80+U85+U86</f>
        <v>2639.6000000000004</v>
      </c>
      <c r="V88" s="301">
        <f>U88-T88</f>
        <v>-23968.409999999996</v>
      </c>
      <c r="W88" s="301">
        <f>U88/T88*100</f>
        <v>9.92032098604894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1113350.4</v>
      </c>
      <c r="G89" s="309">
        <f>F89-E89</f>
        <v>-128164.31000000029</v>
      </c>
      <c r="H89" s="310">
        <f>F89/E89*100</f>
        <v>89.676778779367</v>
      </c>
      <c r="I89" s="301">
        <f>F89-D89</f>
        <v>-486401.73794000014</v>
      </c>
      <c r="J89" s="301">
        <f>F89/D89*100</f>
        <v>69.59518125311966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232257.28999999983</v>
      </c>
      <c r="S89" s="302">
        <f t="shared" si="28"/>
        <v>1.26360130088862</v>
      </c>
      <c r="T89" s="309">
        <f>T67+T88</f>
        <v>149188.11000000002</v>
      </c>
      <c r="U89" s="309">
        <f>U67+U88</f>
        <v>99135.0799999999</v>
      </c>
      <c r="V89" s="301">
        <f>U89-T89</f>
        <v>-50053.030000000115</v>
      </c>
      <c r="W89" s="301">
        <f>U89/T89*100</f>
        <v>66.44971908284104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6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4347.436666666686</v>
      </c>
      <c r="D92" s="4" t="s">
        <v>24</v>
      </c>
      <c r="G92" s="375"/>
      <c r="H92" s="375"/>
      <c r="I92" s="375"/>
      <c r="J92" s="37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43031</v>
      </c>
      <c r="D93" s="29">
        <v>4342.3</v>
      </c>
      <c r="G93" s="4" t="s">
        <v>58</v>
      </c>
      <c r="U93" s="376"/>
      <c r="V93" s="376"/>
    </row>
    <row r="94" spans="3:22" ht="15">
      <c r="C94" s="81">
        <v>43028</v>
      </c>
      <c r="D94" s="29">
        <v>8904.2</v>
      </c>
      <c r="G94" s="372"/>
      <c r="H94" s="372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6"/>
      <c r="V94" s="376"/>
    </row>
    <row r="95" spans="3:22" ht="15.75" customHeight="1">
      <c r="C95" s="81">
        <v>43027</v>
      </c>
      <c r="D95" s="29">
        <v>5781.2</v>
      </c>
      <c r="F95" s="68"/>
      <c r="G95" s="372"/>
      <c r="H95" s="372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6"/>
      <c r="V95" s="376"/>
    </row>
    <row r="96" spans="3:20" ht="15.75" customHeight="1">
      <c r="C96" s="81"/>
      <c r="F96" s="68"/>
      <c r="G96" s="369"/>
      <c r="H96" s="36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70" t="s">
        <v>56</v>
      </c>
      <c r="C97" s="371"/>
      <c r="D97" s="133">
        <v>0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2"/>
      <c r="H98" s="372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1515.91</v>
      </c>
      <c r="G100" s="68">
        <f>G48+G51+G52</f>
        <v>537.91</v>
      </c>
      <c r="H100" s="69"/>
      <c r="I100" s="69"/>
      <c r="T100" s="29">
        <f>T48+T51+T52</f>
        <v>86</v>
      </c>
      <c r="U100" s="202">
        <f>U48+U51+U52</f>
        <v>141.6</v>
      </c>
      <c r="V100" s="29">
        <f>V48+V51+V52</f>
        <v>55.599999999999994</v>
      </c>
    </row>
    <row r="101" spans="4:22" ht="15" hidden="1">
      <c r="D101" s="78"/>
      <c r="I101" s="29"/>
      <c r="U101" s="368"/>
      <c r="V101" s="36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1032425.4699999999</v>
      </c>
      <c r="G102" s="29">
        <f>F102-E102</f>
        <v>-32614.23000000033</v>
      </c>
      <c r="H102" s="230">
        <f>F102/E102</f>
        <v>0.9693774513757559</v>
      </c>
      <c r="I102" s="29">
        <f>F102-D102</f>
        <v>-266623.13000000024</v>
      </c>
      <c r="J102" s="230">
        <f>F102/D102</f>
        <v>0.794755076907823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92499.6799999999</v>
      </c>
      <c r="V102" s="29">
        <f>U102-T102</f>
        <v>-25414.620000000097</v>
      </c>
      <c r="W102" s="230">
        <f>U102/T102</f>
        <v>0.7844653277846699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53774.240000000005</v>
      </c>
      <c r="G103" s="29">
        <f>G43+G44+G46+G48+G50+G51+G52+G53+G54+G60+G64+G47</f>
        <v>4047.67</v>
      </c>
      <c r="H103" s="230">
        <f>F103/E103</f>
        <v>1.0812891602120183</v>
      </c>
      <c r="I103" s="29">
        <f>I43+I44+I46+I48+I50+I51+I52+I53+I54+I60+I64+I47</f>
        <v>-4663.229999999999</v>
      </c>
      <c r="J103" s="230">
        <f>F103/D103</f>
        <v>0.920122171365017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-751.0699999999985</v>
      </c>
      <c r="S103" s="29">
        <f>S43+S44+S46+S48+S50+S51+S52+S53+S54+S60+S64+S47</f>
        <v>20.330398282911723</v>
      </c>
      <c r="T103" s="29">
        <f>T43+T44+T46+T48+T50+T51+T52+T53+T54+T60+T64+T47+T66</f>
        <v>4665.8</v>
      </c>
      <c r="U103" s="229">
        <f>U43+U44+U46+U48+U50+U51+U52+U53+U54+U60+U64+U47+U66</f>
        <v>3995.800000000001</v>
      </c>
      <c r="V103" s="29">
        <f>V43+V44+V46+V48+V50+V51+V52+V53+V54+V60+V64+V47</f>
        <v>-670.1399999999985</v>
      </c>
      <c r="W103" s="230">
        <f>U103/T103</f>
        <v>0.8564019032105965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47381.14</v>
      </c>
      <c r="G111" s="192">
        <f>F111-E111</f>
        <v>-97464.33</v>
      </c>
      <c r="H111" s="193">
        <f>F111/E111*100</f>
        <v>32.71150972136029</v>
      </c>
      <c r="I111" s="194">
        <f>F111-D111</f>
        <v>-267288.11794</v>
      </c>
      <c r="J111" s="194">
        <f>F111/D111*100</f>
        <v>15.057441680252875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44341.27</v>
      </c>
      <c r="S111" s="269">
        <f>F111/Q111</f>
        <v>15.586567846651338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1133604.7199999997</v>
      </c>
      <c r="G112" s="192">
        <f>F112-E112</f>
        <v>-126012.05000000051</v>
      </c>
      <c r="H112" s="193">
        <f>F112/E112*100</f>
        <v>89.99600092653573</v>
      </c>
      <c r="I112" s="194">
        <f>F112-D112</f>
        <v>-538555.6379400003</v>
      </c>
      <c r="J112" s="194">
        <f>F112/D112*100</f>
        <v>67.79282349430481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249471.73999999976</v>
      </c>
      <c r="S112" s="269">
        <f>F112/Q112</f>
        <v>1.2821654045752255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95" t="s">
        <v>143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134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123</v>
      </c>
      <c r="O3" s="406" t="s">
        <v>118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135</v>
      </c>
      <c r="F4" s="389" t="s">
        <v>33</v>
      </c>
      <c r="G4" s="377" t="s">
        <v>136</v>
      </c>
      <c r="H4" s="391" t="s">
        <v>137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124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142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6"/>
      <c r="P90" s="37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42762</v>
      </c>
      <c r="D92" s="29">
        <v>8862.4</v>
      </c>
      <c r="F92" s="68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68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>
        <f>9505303.41/1000</f>
        <v>9505.30341</v>
      </c>
      <c r="E94" s="69"/>
      <c r="F94" s="125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.75" customHeight="1">
      <c r="F95" s="68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68"/>
      <c r="G96" s="372"/>
      <c r="H96" s="37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95" t="s">
        <v>132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126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129</v>
      </c>
      <c r="O3" s="406" t="s">
        <v>125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127</v>
      </c>
      <c r="F4" s="414" t="s">
        <v>33</v>
      </c>
      <c r="G4" s="377" t="s">
        <v>128</v>
      </c>
      <c r="H4" s="391" t="s">
        <v>122</v>
      </c>
      <c r="I4" s="377" t="s">
        <v>103</v>
      </c>
      <c r="J4" s="391" t="s">
        <v>104</v>
      </c>
      <c r="K4" s="85" t="s">
        <v>114</v>
      </c>
      <c r="L4" s="204" t="s">
        <v>113</v>
      </c>
      <c r="M4" s="90" t="s">
        <v>63</v>
      </c>
      <c r="N4" s="391"/>
      <c r="O4" s="393" t="s">
        <v>133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415"/>
      <c r="G5" s="378"/>
      <c r="H5" s="392"/>
      <c r="I5" s="378"/>
      <c r="J5" s="392"/>
      <c r="K5" s="380" t="s">
        <v>130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6"/>
      <c r="P90" s="376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42732</v>
      </c>
      <c r="D92" s="29">
        <v>19085.6</v>
      </c>
      <c r="F92" s="333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333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 t="e">
        <f>'[1]ЧТКЕ'!$G$6/1000</f>
        <v>#VALUE!</v>
      </c>
      <c r="E94" s="69"/>
      <c r="F94" s="334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" customHeight="1">
      <c r="F95" s="333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333"/>
      <c r="G96" s="372"/>
      <c r="H96" s="37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95" t="s">
        <v>242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86"/>
      <c r="Y1" s="86"/>
      <c r="Z1" s="312"/>
    </row>
    <row r="2" spans="2:26" s="1" customFormat="1" ht="15.75" customHeight="1">
      <c r="B2" s="396"/>
      <c r="C2" s="396"/>
      <c r="D2" s="396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05" t="s">
        <v>239</v>
      </c>
      <c r="U3" s="406" t="s">
        <v>241</v>
      </c>
      <c r="V3" s="406"/>
      <c r="W3" s="406"/>
      <c r="X3" s="406"/>
      <c r="Y3" s="406"/>
      <c r="Z3" s="359"/>
    </row>
    <row r="4" spans="1:25" ht="22.5" customHeight="1">
      <c r="A4" s="397"/>
      <c r="B4" s="399"/>
      <c r="C4" s="400"/>
      <c r="D4" s="401"/>
      <c r="E4" s="407" t="s">
        <v>236</v>
      </c>
      <c r="F4" s="389" t="s">
        <v>33</v>
      </c>
      <c r="G4" s="377" t="s">
        <v>237</v>
      </c>
      <c r="H4" s="391" t="s">
        <v>238</v>
      </c>
      <c r="I4" s="377" t="s">
        <v>138</v>
      </c>
      <c r="J4" s="391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91"/>
      <c r="U4" s="393" t="s">
        <v>243</v>
      </c>
      <c r="V4" s="377" t="s">
        <v>49</v>
      </c>
      <c r="W4" s="379" t="s">
        <v>48</v>
      </c>
      <c r="X4" s="91" t="s">
        <v>64</v>
      </c>
      <c r="Y4" s="91"/>
    </row>
    <row r="5" spans="1:25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247</v>
      </c>
      <c r="L5" s="381"/>
      <c r="M5" s="382"/>
      <c r="N5" s="409" t="s">
        <v>248</v>
      </c>
      <c r="O5" s="410"/>
      <c r="P5" s="411"/>
      <c r="Q5" s="386" t="s">
        <v>240</v>
      </c>
      <c r="R5" s="386"/>
      <c r="S5" s="386"/>
      <c r="T5" s="392"/>
      <c r="U5" s="394"/>
      <c r="V5" s="378"/>
      <c r="W5" s="379"/>
      <c r="X5" s="387" t="s">
        <v>215</v>
      </c>
      <c r="Y5" s="388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30.75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376"/>
      <c r="V93" s="376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372"/>
      <c r="H94" s="372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6"/>
      <c r="V94" s="376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372"/>
      <c r="H95" s="372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6"/>
      <c r="V95" s="376"/>
      <c r="Z95" s="363">
        <f t="shared" si="40"/>
        <v>0</v>
      </c>
    </row>
    <row r="96" spans="3:26" ht="15.75" customHeight="1" hidden="1">
      <c r="C96" s="81"/>
      <c r="F96" s="68"/>
      <c r="G96" s="369"/>
      <c r="H96" s="36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370" t="s">
        <v>56</v>
      </c>
      <c r="C97" s="371"/>
      <c r="D97" s="133">
        <f>'[1]залишки'!$G$6/1000</f>
        <v>0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 hidden="1">
      <c r="F98" s="68"/>
      <c r="G98" s="372"/>
      <c r="H98" s="372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368"/>
      <c r="V101" s="368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  <row r="159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65" sqref="I6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5" t="s">
        <v>233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230</v>
      </c>
      <c r="O3" s="406" t="s">
        <v>235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227</v>
      </c>
      <c r="F4" s="389" t="s">
        <v>33</v>
      </c>
      <c r="G4" s="377" t="s">
        <v>228</v>
      </c>
      <c r="H4" s="391" t="s">
        <v>229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234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231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6"/>
      <c r="P93" s="376"/>
    </row>
    <row r="94" spans="3:16" ht="15">
      <c r="C94" s="81">
        <v>42977</v>
      </c>
      <c r="D94" s="29">
        <v>9672.2</v>
      </c>
      <c r="G94" s="372"/>
      <c r="H94" s="372"/>
      <c r="I94" s="118"/>
      <c r="J94" s="295"/>
      <c r="K94" s="295"/>
      <c r="L94" s="295"/>
      <c r="M94" s="295"/>
      <c r="N94" s="295"/>
      <c r="O94" s="376"/>
      <c r="P94" s="376"/>
    </row>
    <row r="95" spans="3:16" ht="15.75" customHeight="1">
      <c r="C95" s="81">
        <v>42976</v>
      </c>
      <c r="D95" s="29">
        <v>5224.7</v>
      </c>
      <c r="F95" s="68"/>
      <c r="G95" s="372"/>
      <c r="H95" s="372"/>
      <c r="I95" s="118"/>
      <c r="J95" s="296"/>
      <c r="K95" s="296"/>
      <c r="L95" s="296"/>
      <c r="M95" s="296"/>
      <c r="N95" s="296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295"/>
      <c r="K96" s="295"/>
      <c r="L96" s="295"/>
      <c r="M96" s="295"/>
      <c r="N96" s="295"/>
    </row>
    <row r="97" spans="2:14" ht="18" customHeight="1">
      <c r="B97" s="370" t="s">
        <v>56</v>
      </c>
      <c r="C97" s="371"/>
      <c r="D97" s="133" t="e">
        <f>'[1]ЧТКЕ'!$G$6/1000</f>
        <v>#VALUE!</v>
      </c>
      <c r="E97" s="69"/>
      <c r="F97" s="125" t="s">
        <v>107</v>
      </c>
      <c r="G97" s="372"/>
      <c r="H97" s="37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42" sqref="H4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95" t="s">
        <v>232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218</v>
      </c>
      <c r="O3" s="406" t="s">
        <v>220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219</v>
      </c>
      <c r="F4" s="389" t="s">
        <v>33</v>
      </c>
      <c r="G4" s="377" t="s">
        <v>221</v>
      </c>
      <c r="H4" s="391" t="s">
        <v>222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226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225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6"/>
      <c r="P93" s="376"/>
    </row>
    <row r="94" spans="3:16" ht="15">
      <c r="C94" s="81">
        <v>42944</v>
      </c>
      <c r="D94" s="29">
        <v>13586.1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42943</v>
      </c>
      <c r="D95" s="29">
        <v>6106.3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 t="e">
        <f>'[1]ЧТКЕ'!$G$6/1000</f>
        <v>#VALUE!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95" t="s">
        <v>216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212</v>
      </c>
      <c r="O3" s="406" t="s">
        <v>213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209</v>
      </c>
      <c r="F4" s="389" t="s">
        <v>33</v>
      </c>
      <c r="G4" s="377" t="s">
        <v>210</v>
      </c>
      <c r="H4" s="391" t="s">
        <v>211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217</v>
      </c>
      <c r="P4" s="377" t="s">
        <v>49</v>
      </c>
      <c r="Q4" s="379" t="s">
        <v>48</v>
      </c>
      <c r="R4" s="91" t="s">
        <v>64</v>
      </c>
      <c r="S4" s="91"/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214</v>
      </c>
      <c r="L5" s="381"/>
      <c r="M5" s="382"/>
      <c r="N5" s="392"/>
      <c r="O5" s="394"/>
      <c r="P5" s="378"/>
      <c r="Q5" s="379"/>
      <c r="R5" s="387" t="s">
        <v>215</v>
      </c>
      <c r="S5" s="38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76"/>
      <c r="P93" s="376"/>
    </row>
    <row r="94" spans="3:16" ht="15" hidden="1">
      <c r="C94" s="81">
        <v>42913</v>
      </c>
      <c r="D94" s="29">
        <v>9872.9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 hidden="1">
      <c r="C95" s="81">
        <v>42912</v>
      </c>
      <c r="D95" s="29">
        <v>4876.1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 hidden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 hidden="1">
      <c r="B97" s="370" t="s">
        <v>56</v>
      </c>
      <c r="C97" s="371"/>
      <c r="D97" s="133">
        <v>225.52589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5" t="s">
        <v>207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  <c r="T1" s="86"/>
      <c r="U1" s="87"/>
    </row>
    <row r="2" spans="2:21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201</v>
      </c>
      <c r="O3" s="406" t="s">
        <v>202</v>
      </c>
      <c r="P3" s="406"/>
      <c r="Q3" s="406"/>
      <c r="R3" s="406"/>
      <c r="S3" s="406"/>
      <c r="T3" s="406"/>
      <c r="U3" s="406"/>
    </row>
    <row r="4" spans="1:21" ht="22.5" customHeight="1">
      <c r="A4" s="397"/>
      <c r="B4" s="399"/>
      <c r="C4" s="400"/>
      <c r="D4" s="401"/>
      <c r="E4" s="407" t="s">
        <v>198</v>
      </c>
      <c r="F4" s="389" t="s">
        <v>33</v>
      </c>
      <c r="G4" s="377" t="s">
        <v>199</v>
      </c>
      <c r="H4" s="391" t="s">
        <v>200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208</v>
      </c>
      <c r="P4" s="377" t="s">
        <v>49</v>
      </c>
      <c r="Q4" s="37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204</v>
      </c>
      <c r="L5" s="381"/>
      <c r="M5" s="382"/>
      <c r="N5" s="392"/>
      <c r="O5" s="394"/>
      <c r="P5" s="378"/>
      <c r="Q5" s="379"/>
      <c r="R5" s="387" t="s">
        <v>203</v>
      </c>
      <c r="S5" s="388"/>
      <c r="T5" s="386" t="s">
        <v>194</v>
      </c>
      <c r="U5" s="38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6"/>
      <c r="P93" s="376"/>
    </row>
    <row r="94" spans="3:16" ht="15">
      <c r="C94" s="81">
        <v>42885</v>
      </c>
      <c r="D94" s="29">
        <v>10664.9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42884</v>
      </c>
      <c r="D95" s="29">
        <v>6919.44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1135.71022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95" t="s">
        <v>196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6"/>
      <c r="T1" s="86"/>
      <c r="U1" s="87"/>
    </row>
    <row r="2" spans="2:21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191</v>
      </c>
      <c r="O3" s="406" t="s">
        <v>190</v>
      </c>
      <c r="P3" s="406"/>
      <c r="Q3" s="406"/>
      <c r="R3" s="406"/>
      <c r="S3" s="406"/>
      <c r="T3" s="406"/>
      <c r="U3" s="406"/>
    </row>
    <row r="4" spans="1:21" ht="22.5" customHeight="1">
      <c r="A4" s="397"/>
      <c r="B4" s="399"/>
      <c r="C4" s="400"/>
      <c r="D4" s="401"/>
      <c r="E4" s="407" t="s">
        <v>187</v>
      </c>
      <c r="F4" s="389" t="s">
        <v>33</v>
      </c>
      <c r="G4" s="377" t="s">
        <v>188</v>
      </c>
      <c r="H4" s="391" t="s">
        <v>189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197</v>
      </c>
      <c r="P4" s="377" t="s">
        <v>49</v>
      </c>
      <c r="Q4" s="37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192</v>
      </c>
      <c r="L5" s="381"/>
      <c r="M5" s="382"/>
      <c r="N5" s="392"/>
      <c r="O5" s="394"/>
      <c r="P5" s="378"/>
      <c r="Q5" s="379"/>
      <c r="R5" s="387" t="s">
        <v>193</v>
      </c>
      <c r="S5" s="388"/>
      <c r="T5" s="386" t="s">
        <v>194</v>
      </c>
      <c r="U5" s="38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6"/>
      <c r="P93" s="376"/>
    </row>
    <row r="94" spans="3:16" ht="15">
      <c r="C94" s="81">
        <v>42852</v>
      </c>
      <c r="D94" s="29">
        <v>13266.8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42851</v>
      </c>
      <c r="D95" s="29">
        <v>6064.2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102.57358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 hidden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95" t="s">
        <v>185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  <c r="T1" s="246"/>
      <c r="U1" s="249"/>
      <c r="V1" s="259"/>
      <c r="W1" s="259"/>
    </row>
    <row r="2" spans="2:23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163</v>
      </c>
      <c r="O3" s="406" t="s">
        <v>164</v>
      </c>
      <c r="P3" s="406"/>
      <c r="Q3" s="406"/>
      <c r="R3" s="406"/>
      <c r="S3" s="40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97"/>
      <c r="B4" s="399"/>
      <c r="C4" s="400"/>
      <c r="D4" s="401"/>
      <c r="E4" s="407" t="s">
        <v>153</v>
      </c>
      <c r="F4" s="389" t="s">
        <v>33</v>
      </c>
      <c r="G4" s="377" t="s">
        <v>162</v>
      </c>
      <c r="H4" s="391" t="s">
        <v>176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186</v>
      </c>
      <c r="P4" s="377" t="s">
        <v>49</v>
      </c>
      <c r="Q4" s="37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169</v>
      </c>
      <c r="L5" s="381"/>
      <c r="M5" s="382"/>
      <c r="N5" s="392"/>
      <c r="O5" s="394"/>
      <c r="P5" s="378"/>
      <c r="Q5" s="379"/>
      <c r="R5" s="380" t="s">
        <v>102</v>
      </c>
      <c r="S5" s="38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75"/>
      <c r="H92" s="375"/>
      <c r="I92" s="375"/>
      <c r="J92" s="37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6"/>
      <c r="P93" s="376"/>
    </row>
    <row r="94" spans="3:16" ht="15">
      <c r="C94" s="81">
        <v>42824</v>
      </c>
      <c r="D94" s="29">
        <v>11112.7</v>
      </c>
      <c r="F94" s="113" t="s">
        <v>58</v>
      </c>
      <c r="G94" s="372"/>
      <c r="H94" s="372"/>
      <c r="I94" s="118"/>
      <c r="J94" s="412"/>
      <c r="K94" s="412"/>
      <c r="L94" s="412"/>
      <c r="M94" s="412"/>
      <c r="N94" s="412"/>
      <c r="O94" s="376"/>
      <c r="P94" s="376"/>
    </row>
    <row r="95" spans="3:16" ht="15.75" customHeight="1">
      <c r="C95" s="81">
        <v>42823</v>
      </c>
      <c r="D95" s="29">
        <v>8830.3</v>
      </c>
      <c r="F95" s="68"/>
      <c r="G95" s="372"/>
      <c r="H95" s="372"/>
      <c r="I95" s="118"/>
      <c r="J95" s="413"/>
      <c r="K95" s="413"/>
      <c r="L95" s="413"/>
      <c r="M95" s="413"/>
      <c r="N95" s="413"/>
      <c r="O95" s="376"/>
      <c r="P95" s="376"/>
    </row>
    <row r="96" spans="3:14" ht="15.75" customHeight="1">
      <c r="C96" s="81"/>
      <c r="F96" s="68"/>
      <c r="G96" s="369"/>
      <c r="H96" s="369"/>
      <c r="I96" s="124"/>
      <c r="J96" s="412"/>
      <c r="K96" s="412"/>
      <c r="L96" s="412"/>
      <c r="M96" s="412"/>
      <c r="N96" s="412"/>
    </row>
    <row r="97" spans="2:14" ht="18" customHeight="1">
      <c r="B97" s="370" t="s">
        <v>56</v>
      </c>
      <c r="C97" s="371"/>
      <c r="D97" s="133">
        <v>1399.2856000000002</v>
      </c>
      <c r="E97" s="69"/>
      <c r="F97" s="125" t="s">
        <v>107</v>
      </c>
      <c r="G97" s="372"/>
      <c r="H97" s="372"/>
      <c r="I97" s="126"/>
      <c r="J97" s="412"/>
      <c r="K97" s="412"/>
      <c r="L97" s="412"/>
      <c r="M97" s="412"/>
      <c r="N97" s="412"/>
    </row>
    <row r="98" spans="6:13" ht="9.75" customHeight="1">
      <c r="F98" s="68"/>
      <c r="G98" s="372"/>
      <c r="H98" s="372"/>
      <c r="I98" s="68"/>
      <c r="J98" s="69"/>
      <c r="K98" s="69"/>
      <c r="L98" s="69"/>
      <c r="M98" s="69"/>
    </row>
    <row r="99" spans="2:13" ht="22.5" customHeight="1" hidden="1">
      <c r="B99" s="373" t="s">
        <v>59</v>
      </c>
      <c r="C99" s="374"/>
      <c r="D99" s="80">
        <v>0</v>
      </c>
      <c r="E99" s="51" t="s">
        <v>24</v>
      </c>
      <c r="F99" s="68"/>
      <c r="G99" s="372"/>
      <c r="H99" s="37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68"/>
      <c r="P101" s="36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95" t="s">
        <v>151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86"/>
      <c r="S1" s="87"/>
    </row>
    <row r="2" spans="2:19" s="1" customFormat="1" ht="15.75" customHeight="1">
      <c r="B2" s="396"/>
      <c r="C2" s="396"/>
      <c r="D2" s="39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97"/>
      <c r="B3" s="399"/>
      <c r="C3" s="400" t="s">
        <v>0</v>
      </c>
      <c r="D3" s="401" t="s">
        <v>150</v>
      </c>
      <c r="E3" s="32"/>
      <c r="F3" s="402" t="s">
        <v>26</v>
      </c>
      <c r="G3" s="403"/>
      <c r="H3" s="403"/>
      <c r="I3" s="403"/>
      <c r="J3" s="404"/>
      <c r="K3" s="83"/>
      <c r="L3" s="83"/>
      <c r="M3" s="83"/>
      <c r="N3" s="405" t="s">
        <v>144</v>
      </c>
      <c r="O3" s="406" t="s">
        <v>148</v>
      </c>
      <c r="P3" s="406"/>
      <c r="Q3" s="406"/>
      <c r="R3" s="406"/>
      <c r="S3" s="406"/>
    </row>
    <row r="4" spans="1:19" ht="22.5" customHeight="1">
      <c r="A4" s="397"/>
      <c r="B4" s="399"/>
      <c r="C4" s="400"/>
      <c r="D4" s="401"/>
      <c r="E4" s="407" t="s">
        <v>149</v>
      </c>
      <c r="F4" s="389" t="s">
        <v>33</v>
      </c>
      <c r="G4" s="377" t="s">
        <v>145</v>
      </c>
      <c r="H4" s="391" t="s">
        <v>146</v>
      </c>
      <c r="I4" s="377" t="s">
        <v>138</v>
      </c>
      <c r="J4" s="391" t="s">
        <v>139</v>
      </c>
      <c r="K4" s="85" t="s">
        <v>141</v>
      </c>
      <c r="L4" s="204" t="s">
        <v>113</v>
      </c>
      <c r="M4" s="90" t="s">
        <v>63</v>
      </c>
      <c r="N4" s="391"/>
      <c r="O4" s="393" t="s">
        <v>152</v>
      </c>
      <c r="P4" s="377" t="s">
        <v>49</v>
      </c>
      <c r="Q4" s="379" t="s">
        <v>48</v>
      </c>
      <c r="R4" s="91" t="s">
        <v>64</v>
      </c>
      <c r="S4" s="92" t="s">
        <v>63</v>
      </c>
    </row>
    <row r="5" spans="1:19" ht="67.5" customHeight="1">
      <c r="A5" s="398"/>
      <c r="B5" s="399"/>
      <c r="C5" s="400"/>
      <c r="D5" s="401"/>
      <c r="E5" s="408"/>
      <c r="F5" s="390"/>
      <c r="G5" s="378"/>
      <c r="H5" s="392"/>
      <c r="I5" s="378"/>
      <c r="J5" s="392"/>
      <c r="K5" s="380" t="s">
        <v>147</v>
      </c>
      <c r="L5" s="381"/>
      <c r="M5" s="382"/>
      <c r="N5" s="392"/>
      <c r="O5" s="394"/>
      <c r="P5" s="378"/>
      <c r="Q5" s="379"/>
      <c r="R5" s="380" t="s">
        <v>102</v>
      </c>
      <c r="S5" s="38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75"/>
      <c r="H89" s="375"/>
      <c r="I89" s="375"/>
      <c r="J89" s="37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6"/>
      <c r="P90" s="37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2"/>
      <c r="H91" s="372"/>
      <c r="I91" s="118"/>
      <c r="J91" s="412"/>
      <c r="K91" s="412"/>
      <c r="L91" s="412"/>
      <c r="M91" s="412"/>
      <c r="N91" s="412"/>
      <c r="O91" s="376"/>
      <c r="P91" s="376"/>
    </row>
    <row r="92" spans="3:16" ht="15.75" customHeight="1">
      <c r="C92" s="81">
        <v>42790</v>
      </c>
      <c r="D92" s="29">
        <v>4206.9</v>
      </c>
      <c r="F92" s="68"/>
      <c r="G92" s="372"/>
      <c r="H92" s="372"/>
      <c r="I92" s="118"/>
      <c r="J92" s="413"/>
      <c r="K92" s="413"/>
      <c r="L92" s="413"/>
      <c r="M92" s="413"/>
      <c r="N92" s="413"/>
      <c r="O92" s="376"/>
      <c r="P92" s="376"/>
    </row>
    <row r="93" spans="3:14" ht="15.75" customHeight="1">
      <c r="C93" s="81"/>
      <c r="F93" s="68"/>
      <c r="G93" s="369"/>
      <c r="H93" s="369"/>
      <c r="I93" s="124"/>
      <c r="J93" s="412"/>
      <c r="K93" s="412"/>
      <c r="L93" s="412"/>
      <c r="M93" s="412"/>
      <c r="N93" s="412"/>
    </row>
    <row r="94" spans="2:14" ht="18.75" customHeight="1">
      <c r="B94" s="370" t="s">
        <v>56</v>
      </c>
      <c r="C94" s="371"/>
      <c r="D94" s="133">
        <v>7713.34596</v>
      </c>
      <c r="E94" s="69"/>
      <c r="F94" s="125" t="s">
        <v>107</v>
      </c>
      <c r="G94" s="372"/>
      <c r="H94" s="372"/>
      <c r="I94" s="126"/>
      <c r="J94" s="412"/>
      <c r="K94" s="412"/>
      <c r="L94" s="412"/>
      <c r="M94" s="412"/>
      <c r="N94" s="412"/>
    </row>
    <row r="95" spans="6:13" ht="9.75" customHeight="1">
      <c r="F95" s="68"/>
      <c r="G95" s="372"/>
      <c r="H95" s="372"/>
      <c r="I95" s="68"/>
      <c r="J95" s="69"/>
      <c r="K95" s="69"/>
      <c r="L95" s="69"/>
      <c r="M95" s="69"/>
    </row>
    <row r="96" spans="2:13" ht="22.5" customHeight="1" hidden="1">
      <c r="B96" s="373" t="s">
        <v>59</v>
      </c>
      <c r="C96" s="374"/>
      <c r="D96" s="80">
        <v>0</v>
      </c>
      <c r="E96" s="51" t="s">
        <v>24</v>
      </c>
      <c r="F96" s="68"/>
      <c r="G96" s="372"/>
      <c r="H96" s="37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68"/>
      <c r="P98" s="36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2017-10-24T08:44:32Z</cp:lastPrinted>
  <dcterms:created xsi:type="dcterms:W3CDTF">2003-07-28T11:27:56Z</dcterms:created>
  <dcterms:modified xsi:type="dcterms:W3CDTF">2017-10-24T08:59:25Z</dcterms:modified>
  <cp:category/>
  <cp:version/>
  <cp:contentType/>
  <cp:contentStatus/>
</cp:coreProperties>
</file>